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<sst xmlns="http://schemas.openxmlformats.org/spreadsheetml/2006/main" count="116" uniqueCount="88">
  <si>
    <t>Spreadsheet to analyze a single stage bipolar junction transistor amplifier</t>
  </si>
  <si>
    <t>Written by Kenneth A. Kuhn</t>
  </si>
  <si>
    <t>This spreadsheet calculates the bias conditions and characteristics for a CE, CB, and CC amplifier.</t>
  </si>
  <si>
    <t>This spreadsheet is based on professor Kuhn's class notes for EE351.</t>
  </si>
  <si>
    <t>See Sheet2 for detailed instructions.</t>
  </si>
  <si>
    <t>User input is in red in the shaded cells -- other cells are locked.  Calculated cells are in green.</t>
  </si>
  <si>
    <t>This spreadsheet is designed to print on a single page.</t>
  </si>
  <si>
    <t>Step 1: Specify transistor characteristics</t>
  </si>
  <si>
    <t>Polarity =</t>
  </si>
  <si>
    <t>npn</t>
  </si>
  <si>
    <t>NPN or PNP</t>
  </si>
  <si>
    <t>Using:</t>
  </si>
  <si>
    <t>Beta =</t>
  </si>
  <si>
    <t>| VBE | =</t>
  </si>
  <si>
    <t>Volts (absolute value),  typically around 0.65 Volts</t>
  </si>
  <si>
    <t>Step 2: Specify Circuit</t>
  </si>
  <si>
    <t>VCC =</t>
  </si>
  <si>
    <t>Volts</t>
  </si>
  <si>
    <t>RC =</t>
  </si>
  <si>
    <t>Ohms</t>
  </si>
  <si>
    <t>VBB1 =</t>
  </si>
  <si>
    <t>RB1 =</t>
  </si>
  <si>
    <t>COLLECTOR</t>
  </si>
  <si>
    <t>Volts, VC</t>
  </si>
  <si>
    <t>BASE</t>
  </si>
  <si>
    <t>Amps, IC</t>
  </si>
  <si>
    <t>RB2 =</t>
  </si>
  <si>
    <t>EMITTER</t>
  </si>
  <si>
    <t>Volts, VE</t>
  </si>
  <si>
    <t>VBB2 =</t>
  </si>
  <si>
    <t>RE =</t>
  </si>
  <si>
    <t>RE1 =</t>
  </si>
  <si>
    <t>Rsource =</t>
  </si>
  <si>
    <t>Rload =</t>
  </si>
  <si>
    <t>VEE =</t>
  </si>
  <si>
    <t>Step 3: Identify standard values</t>
  </si>
  <si>
    <t>Step 4: Calculate Q conditions</t>
  </si>
  <si>
    <t>IE =</t>
  </si>
  <si>
    <t>Amperes</t>
  </si>
  <si>
    <t>VBB =</t>
  </si>
  <si>
    <t>IB =</t>
  </si>
  <si>
    <t>IC =</t>
  </si>
  <si>
    <t>VE =</t>
  </si>
  <si>
    <t>RB =</t>
  </si>
  <si>
    <t>VB =</t>
  </si>
  <si>
    <t>VC =</t>
  </si>
  <si>
    <t>chk sign</t>
  </si>
  <si>
    <t>VBE =</t>
  </si>
  <si>
    <t>re =</t>
  </si>
  <si>
    <t>Step 5: Verify that Q conditions are proper for amplifier to work</t>
  </si>
  <si>
    <t>Step 6: Calculate parameters for each type of amplifier</t>
  </si>
  <si>
    <t>Common -&gt;</t>
  </si>
  <si>
    <t>Emitter</t>
  </si>
  <si>
    <t>Base</t>
  </si>
  <si>
    <t>Collector</t>
  </si>
  <si>
    <t>B/(B+1) =</t>
  </si>
  <si>
    <t>Ret =</t>
  </si>
  <si>
    <t>n.a.</t>
  </si>
  <si>
    <t>Ohms looking into the emitter terminal</t>
  </si>
  <si>
    <t>Rbt =</t>
  </si>
  <si>
    <t>Ohms looking into the base terminal</t>
  </si>
  <si>
    <t>Rinput =</t>
  </si>
  <si>
    <t xml:space="preserve">Ohms, Input impedance of the amplifier stage </t>
  </si>
  <si>
    <t>Routput =</t>
  </si>
  <si>
    <t>Ohms, Output impedance of the amplifier stage</t>
  </si>
  <si>
    <t>without input voltage division, no load connected</t>
  </si>
  <si>
    <t>without input voltage division, load is connected</t>
  </si>
  <si>
    <t>including all voltage divisions</t>
  </si>
  <si>
    <t>Power Gain =</t>
  </si>
  <si>
    <t>dimensionless -- Power out / power in</t>
  </si>
  <si>
    <t>decibels</t>
  </si>
  <si>
    <t>More instructions for BJT spreadsheet</t>
  </si>
  <si>
    <t>This spreadsheet is still under development</t>
  </si>
  <si>
    <t>The circuit is analyzed for CE, CB, and CC and results are at the bottom</t>
  </si>
  <si>
    <t>All voltages are measured with respect to ground</t>
  </si>
  <si>
    <t>Be sure to enter the correct polarities of power supplies</t>
  </si>
  <si>
    <t>For Step 2</t>
  </si>
  <si>
    <t>Note that the locations of cells sort of resembles the schematic diagram</t>
  </si>
  <si>
    <t>Note that RB1 and RB2 are a voltage divider between VBB1 and VBB2</t>
  </si>
  <si>
    <t>This is very adaptable but you have to use common sense</t>
  </si>
  <si>
    <t>use VCC --&gt;</t>
  </si>
  <si>
    <t>use 0.00 --&gt;</t>
  </si>
  <si>
    <t>Av =</t>
  </si>
  <si>
    <t>Avl =</t>
  </si>
  <si>
    <t>Avn =</t>
  </si>
  <si>
    <t>bjt_analyzer.xls</t>
  </si>
  <si>
    <t>RB/RE =</t>
  </si>
  <si>
    <t>Version 1.2 Sept. 30,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</si>
</sst>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48" fontId="4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/>
      <protection locked="0"/>
    </xf>
    <xf numFmtId="48" fontId="5" fillId="2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 horizontal="right"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7">
      <selection activeCell="G23" sqref="G23"/>
    </sheetView>
  </sheetViews>
  <sheetFormatPr defaultColWidth="9.140625" defaultRowHeight="12.75"/>
  <cols>
    <col min="1" max="1" width="12.28125" style="0" customWidth="1"/>
    <col min="2" max="3" width="10.57421875" style="0" customWidth="1"/>
    <col min="4" max="4" width="9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85</v>
      </c>
      <c r="B2" s="1"/>
      <c r="C2" s="1" t="s">
        <v>1</v>
      </c>
      <c r="D2" s="1"/>
      <c r="E2" s="1"/>
      <c r="F2" s="1" t="s">
        <v>87</v>
      </c>
      <c r="G2" s="1"/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10" ht="12.75">
      <c r="A10" s="6" t="s">
        <v>7</v>
      </c>
    </row>
    <row r="11" spans="2:7" ht="12.75">
      <c r="B11" t="s">
        <v>8</v>
      </c>
      <c r="C11" s="11" t="s">
        <v>9</v>
      </c>
      <c r="D11" t="s">
        <v>10</v>
      </c>
      <c r="F11" t="s">
        <v>11</v>
      </c>
      <c r="G11" s="2" t="str">
        <f>IF(UPPER(C11)="PNP","PNP","NPN")</f>
        <v>NPN</v>
      </c>
    </row>
    <row r="12" spans="2:3" ht="12.75">
      <c r="B12" t="s">
        <v>12</v>
      </c>
      <c r="C12" s="12">
        <v>150</v>
      </c>
    </row>
    <row r="13" spans="2:4" ht="12.75">
      <c r="B13" t="s">
        <v>13</v>
      </c>
      <c r="C13" s="12">
        <v>0.65</v>
      </c>
      <c r="D13" t="s">
        <v>14</v>
      </c>
    </row>
    <row r="15" ht="12.75">
      <c r="A15" s="6" t="s">
        <v>15</v>
      </c>
    </row>
    <row r="16" spans="6:8" ht="12.75">
      <c r="F16" t="s">
        <v>16</v>
      </c>
      <c r="G16" s="12">
        <v>12</v>
      </c>
      <c r="H16" t="s">
        <v>17</v>
      </c>
    </row>
    <row r="17" spans="6:8" ht="12.75">
      <c r="F17" t="s">
        <v>18</v>
      </c>
      <c r="G17" s="13">
        <v>0</v>
      </c>
      <c r="H17" t="s">
        <v>19</v>
      </c>
    </row>
    <row r="18" spans="1:9" ht="12.75">
      <c r="A18" s="14" t="s">
        <v>80</v>
      </c>
      <c r="B18" t="s">
        <v>20</v>
      </c>
      <c r="C18" s="12">
        <v>12</v>
      </c>
      <c r="D18" t="s">
        <v>17</v>
      </c>
      <c r="F18" s="1" t="s">
        <v>22</v>
      </c>
      <c r="H18" s="3">
        <f>H32</f>
        <v>12</v>
      </c>
      <c r="I18" t="s">
        <v>23</v>
      </c>
    </row>
    <row r="19" spans="2:9" ht="12.75">
      <c r="B19" t="s">
        <v>21</v>
      </c>
      <c r="C19" s="13">
        <v>47000</v>
      </c>
      <c r="D19" t="s">
        <v>19</v>
      </c>
      <c r="E19" s="1" t="s">
        <v>24</v>
      </c>
      <c r="H19" s="9">
        <f>H29</f>
        <v>0.003374495865075164</v>
      </c>
      <c r="I19" t="s">
        <v>25</v>
      </c>
    </row>
    <row r="20" spans="2:9" ht="12.75">
      <c r="B20" t="s">
        <v>26</v>
      </c>
      <c r="C20" s="13">
        <v>100000</v>
      </c>
      <c r="D20" t="s">
        <v>19</v>
      </c>
      <c r="F20" s="1" t="s">
        <v>27</v>
      </c>
      <c r="H20" s="3">
        <f>H30</f>
        <v>6.79398500835133</v>
      </c>
      <c r="I20" t="s">
        <v>28</v>
      </c>
    </row>
    <row r="21" spans="1:8" ht="12.75">
      <c r="A21" s="14" t="s">
        <v>81</v>
      </c>
      <c r="B21" t="s">
        <v>29</v>
      </c>
      <c r="C21" s="12">
        <v>0</v>
      </c>
      <c r="D21" t="s">
        <v>17</v>
      </c>
      <c r="F21" t="s">
        <v>30</v>
      </c>
      <c r="G21" s="13">
        <v>2000</v>
      </c>
      <c r="H21" t="s">
        <v>19</v>
      </c>
    </row>
    <row r="22" spans="6:8" ht="12.75">
      <c r="F22" t="s">
        <v>31</v>
      </c>
      <c r="G22" s="12">
        <v>0</v>
      </c>
      <c r="H22" t="s">
        <v>19</v>
      </c>
    </row>
    <row r="23" spans="2:8" ht="12.75">
      <c r="B23" t="s">
        <v>32</v>
      </c>
      <c r="C23" s="13">
        <v>0.1</v>
      </c>
      <c r="D23" t="s">
        <v>19</v>
      </c>
      <c r="F23" t="s">
        <v>34</v>
      </c>
      <c r="G23" s="12">
        <v>0</v>
      </c>
      <c r="H23" t="s">
        <v>17</v>
      </c>
    </row>
    <row r="24" spans="2:4" ht="12.75">
      <c r="B24" t="s">
        <v>33</v>
      </c>
      <c r="C24" s="13">
        <v>3000</v>
      </c>
      <c r="D24" t="s">
        <v>19</v>
      </c>
    </row>
    <row r="26" spans="1:6" ht="12.75">
      <c r="A26" s="6" t="s">
        <v>35</v>
      </c>
      <c r="F26" s="6" t="s">
        <v>36</v>
      </c>
    </row>
    <row r="27" spans="2:9" ht="12.75">
      <c r="B27" t="s">
        <v>34</v>
      </c>
      <c r="C27" s="3">
        <f>G23</f>
        <v>0</v>
      </c>
      <c r="D27" t="s">
        <v>17</v>
      </c>
      <c r="G27" t="s">
        <v>37</v>
      </c>
      <c r="H27" s="9">
        <f>(C28-C27-C33)/(C30+C31/(C12+1))</f>
        <v>0.003396992504175665</v>
      </c>
      <c r="I27" t="s">
        <v>38</v>
      </c>
    </row>
    <row r="28" spans="2:9" ht="12.75">
      <c r="B28" t="s">
        <v>39</v>
      </c>
      <c r="C28" s="3">
        <f>C18*C20/(C19+C20)+C21*C19/(C19+C20)</f>
        <v>8.16326530612245</v>
      </c>
      <c r="D28" t="s">
        <v>17</v>
      </c>
      <c r="G28" t="s">
        <v>40</v>
      </c>
      <c r="H28" s="9">
        <f>H27/(C12+1)</f>
        <v>2.2496639100501094E-05</v>
      </c>
      <c r="I28" t="s">
        <v>38</v>
      </c>
    </row>
    <row r="29" spans="2:9" ht="12.75">
      <c r="B29" t="s">
        <v>16</v>
      </c>
      <c r="C29" s="3">
        <f>G16</f>
        <v>12</v>
      </c>
      <c r="D29" t="s">
        <v>17</v>
      </c>
      <c r="G29" t="s">
        <v>41</v>
      </c>
      <c r="H29" s="9">
        <f>H28*C12</f>
        <v>0.003374495865075164</v>
      </c>
      <c r="I29" t="s">
        <v>38</v>
      </c>
    </row>
    <row r="30" spans="2:9" ht="12.75">
      <c r="B30" t="s">
        <v>30</v>
      </c>
      <c r="C30" s="8">
        <f>G21</f>
        <v>2000</v>
      </c>
      <c r="D30" t="s">
        <v>19</v>
      </c>
      <c r="G30" t="s">
        <v>42</v>
      </c>
      <c r="H30" s="3">
        <f>C27+H27*C30</f>
        <v>6.79398500835133</v>
      </c>
      <c r="I30" t="s">
        <v>17</v>
      </c>
    </row>
    <row r="31" spans="2:9" ht="12.75">
      <c r="B31" t="s">
        <v>43</v>
      </c>
      <c r="C31" s="8">
        <f>C19*C20/(C19+C20+0.000000001)</f>
        <v>31972.789115646043</v>
      </c>
      <c r="D31" t="s">
        <v>19</v>
      </c>
      <c r="G31" t="s">
        <v>44</v>
      </c>
      <c r="H31" s="3">
        <f>C28-H28*C31</f>
        <v>7.443985008351331</v>
      </c>
      <c r="I31" t="s">
        <v>17</v>
      </c>
    </row>
    <row r="32" spans="2:9" ht="12.75">
      <c r="B32" t="s">
        <v>18</v>
      </c>
      <c r="C32" s="8">
        <f>G17</f>
        <v>0</v>
      </c>
      <c r="D32" t="s">
        <v>19</v>
      </c>
      <c r="G32" t="s">
        <v>45</v>
      </c>
      <c r="H32" s="3">
        <f>C29-H29*C32</f>
        <v>12</v>
      </c>
      <c r="I32" t="s">
        <v>17</v>
      </c>
    </row>
    <row r="33" spans="1:9" ht="12.75">
      <c r="A33" t="s">
        <v>46</v>
      </c>
      <c r="B33" t="s">
        <v>47</v>
      </c>
      <c r="C33" s="2">
        <f>IF(G11="NPN",ABS(C13),-ABS(C13))</f>
        <v>0.65</v>
      </c>
      <c r="D33" t="s">
        <v>17</v>
      </c>
      <c r="G33" t="s">
        <v>48</v>
      </c>
      <c r="H33" s="3">
        <f>ABS(0.026/H27)</f>
        <v>7.653829076172578</v>
      </c>
      <c r="I33" t="s">
        <v>19</v>
      </c>
    </row>
    <row r="34" spans="2:3" ht="12.75">
      <c r="B34" t="s">
        <v>86</v>
      </c>
      <c r="C34" s="15">
        <f>C31/C30</f>
        <v>15.986394557823022</v>
      </c>
    </row>
    <row r="35" ht="12.75">
      <c r="A35" s="6" t="s">
        <v>49</v>
      </c>
    </row>
    <row r="36" spans="2:6" ht="12.75">
      <c r="B36" s="4" t="str">
        <f>IF(G11="NPN","VC ?&gt; VB","VC ?&lt; VB")</f>
        <v>VC ?&gt; VB</v>
      </c>
      <c r="C36" s="5" t="str">
        <f>IF(G11="NPN",IF(H32&gt;H31,"YES","NO"),IF(H32&lt;H31,"YES","NO"))</f>
        <v>YES</v>
      </c>
      <c r="D36" s="4" t="str">
        <f>IF(G11="NPN","VB ?&gt; VE","VB ?&lt; VE")</f>
        <v>VB ?&gt; VE</v>
      </c>
      <c r="E36" s="5" t="str">
        <f>IF(G11="NPN",IF(H31&gt;H30,"YES","NO"),IF(H31&lt;H30,"YES","NO"))</f>
        <v>YES</v>
      </c>
      <c r="F36" s="2" t="str">
        <f>IF(AND(C36="YES",E36="YES"),"AMPLIFIER WORKS","DOES NOT WORK")</f>
        <v>AMPLIFIER WORKS</v>
      </c>
    </row>
    <row r="38" ht="12.75">
      <c r="A38" s="6" t="s">
        <v>50</v>
      </c>
    </row>
    <row r="39" spans="1:8" ht="12.75">
      <c r="A39" s="7" t="s">
        <v>51</v>
      </c>
      <c r="B39" s="7" t="s">
        <v>52</v>
      </c>
      <c r="C39" s="7" t="s">
        <v>53</v>
      </c>
      <c r="D39" s="7" t="s">
        <v>54</v>
      </c>
      <c r="G39" t="s">
        <v>55</v>
      </c>
      <c r="H39" s="2">
        <f>C12/(C12+1)</f>
        <v>0.9933774834437086</v>
      </c>
    </row>
    <row r="40" spans="1:5" ht="12.75">
      <c r="A40" t="s">
        <v>56</v>
      </c>
      <c r="B40" s="10" t="s">
        <v>57</v>
      </c>
      <c r="C40" s="3">
        <f>H33</f>
        <v>7.653829076172578</v>
      </c>
      <c r="D40" s="3">
        <f>H33+((C31*C23)/(C31+C23))/(C12+1)</f>
        <v>7.654491325756916</v>
      </c>
      <c r="E40" t="s">
        <v>58</v>
      </c>
    </row>
    <row r="41" spans="1:5" ht="12.75">
      <c r="A41" t="s">
        <v>59</v>
      </c>
      <c r="B41" s="3">
        <f>(C12+1)*(H33+(C30*G22)/(C30+G22))</f>
        <v>1155.7281905020593</v>
      </c>
      <c r="C41" s="10" t="s">
        <v>57</v>
      </c>
      <c r="D41" s="9">
        <f>(C12+1)*(H33+(C30*(G22+C24)/(C30+(G22+C24))))</f>
        <v>182355.72819050206</v>
      </c>
      <c r="E41" t="s">
        <v>60</v>
      </c>
    </row>
    <row r="42" spans="1:5" ht="12.75">
      <c r="A42" t="s">
        <v>61</v>
      </c>
      <c r="B42" s="3">
        <f>B41*C31/(B41+C31)</f>
        <v>1115.4092218631195</v>
      </c>
      <c r="C42" s="3">
        <f>G22+C40*C30/(C40+C30)</f>
        <v>7.624650191506878</v>
      </c>
      <c r="D42" s="3">
        <f>D41*C31/(D41+C31)</f>
        <v>27203.198691179226</v>
      </c>
      <c r="E42" t="s">
        <v>62</v>
      </c>
    </row>
    <row r="43" spans="1:5" ht="12.75">
      <c r="A43" t="s">
        <v>63</v>
      </c>
      <c r="B43" s="3">
        <f>C32</f>
        <v>0</v>
      </c>
      <c r="C43" s="3">
        <f>C32</f>
        <v>0</v>
      </c>
      <c r="D43" s="3">
        <f>G22+D40*C30/(D40+C30)</f>
        <v>7.625307401078025</v>
      </c>
      <c r="E43" t="s">
        <v>64</v>
      </c>
    </row>
    <row r="44" spans="1:5" ht="12.75">
      <c r="A44" t="s">
        <v>82</v>
      </c>
      <c r="B44" s="3">
        <f>-H39*G17/(H33+C30*G22/(C30+G22))</f>
        <v>0</v>
      </c>
      <c r="C44" s="3">
        <f>(H33/(G22+H33))*H39*G17/H33</f>
        <v>0</v>
      </c>
      <c r="D44" s="3">
        <f>C30/(H33+C30)</f>
        <v>0.9961876749042465</v>
      </c>
      <c r="E44" t="s">
        <v>65</v>
      </c>
    </row>
    <row r="45" spans="1:5" ht="12.75">
      <c r="A45" t="s">
        <v>83</v>
      </c>
      <c r="B45" s="3">
        <f>B44*$C$24/(B43+$C$24)</f>
        <v>0</v>
      </c>
      <c r="C45" s="3">
        <f>C44*$C$24/(C43+$C$24)</f>
        <v>0</v>
      </c>
      <c r="D45" s="3">
        <f>D44*$C$24/(D43+$C$24)</f>
        <v>0.9936620154640173</v>
      </c>
      <c r="E45" t="s">
        <v>66</v>
      </c>
    </row>
    <row r="46" spans="1:5" ht="12.75">
      <c r="A46" t="s">
        <v>84</v>
      </c>
      <c r="B46" s="3">
        <f>(B42/(C23+B42))*B44*(C24/(B43+C24))</f>
        <v>0</v>
      </c>
      <c r="C46" s="3">
        <f>(C42/(C23+C42))*C44*(C24/(C43+C24))</f>
        <v>0</v>
      </c>
      <c r="D46" s="3">
        <f>(D42/(C23+D42))*D44*(C24/(D43+C24))</f>
        <v>0.9936583627378286</v>
      </c>
      <c r="E46" t="s">
        <v>67</v>
      </c>
    </row>
    <row r="47" spans="1:5" ht="12.75">
      <c r="A47" t="s">
        <v>68</v>
      </c>
      <c r="B47" s="3">
        <f>B45^2*B42/$C$24</f>
        <v>0</v>
      </c>
      <c r="C47" s="3">
        <f>C45^2*C42/$C$24</f>
        <v>0</v>
      </c>
      <c r="D47" s="3">
        <f>D45^2*D42/$C$24</f>
        <v>8.9531548465693</v>
      </c>
      <c r="E47" t="s">
        <v>69</v>
      </c>
    </row>
    <row r="48" spans="1:5" ht="12.75">
      <c r="A48" t="s">
        <v>68</v>
      </c>
      <c r="B48" s="3" t="e">
        <f>10*LOG(B47)</f>
        <v>#NUM!</v>
      </c>
      <c r="C48" s="3" t="e">
        <f>10*LOG(C47)</f>
        <v>#NUM!</v>
      </c>
      <c r="D48" s="3">
        <f>10*LOG(D47)</f>
        <v>9.519760957661202</v>
      </c>
      <c r="E48" t="s">
        <v>70</v>
      </c>
    </row>
    <row r="49" spans="2:4" ht="12.75">
      <c r="B49" s="3"/>
      <c r="C49" s="3"/>
      <c r="D49" s="3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1" sqref="A1:A11"/>
    </sheetView>
  </sheetViews>
  <sheetFormatPr defaultColWidth="9.140625" defaultRowHeight="12.75"/>
  <sheetData>
    <row r="1" ht="12.75">
      <c r="A1" s="1" t="s">
        <v>71</v>
      </c>
    </row>
    <row r="3" ht="12.75">
      <c r="A3" t="s">
        <v>72</v>
      </c>
    </row>
    <row r="4" ht="12.75">
      <c r="A4" t="s">
        <v>73</v>
      </c>
    </row>
    <row r="5" ht="12.75">
      <c r="A5" t="s">
        <v>74</v>
      </c>
    </row>
    <row r="6" ht="12.75">
      <c r="A6" t="s">
        <v>75</v>
      </c>
    </row>
    <row r="8" ht="12.75">
      <c r="A8" s="1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A. Kuhn</dc:creator>
  <cp:keywords/>
  <dc:description/>
  <cp:lastModifiedBy>Kenneth Kuhn</cp:lastModifiedBy>
  <cp:lastPrinted>2008-12-03T02:21:34Z</cp:lastPrinted>
  <dcterms:created xsi:type="dcterms:W3CDTF">1997-11-14T01:49:28Z</dcterms:created>
  <dcterms:modified xsi:type="dcterms:W3CDTF">2009-12-11T04:05:44Z</dcterms:modified>
  <cp:category/>
  <cp:version/>
  <cp:contentType/>
  <cp:contentStatus/>
</cp:coreProperties>
</file>