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<sst xmlns="http://schemas.openxmlformats.org/spreadsheetml/2006/main" count="105" uniqueCount="68">
  <si>
    <t>Spreadsheet to analyze a single stage field-effect transistor amplifier</t>
  </si>
  <si>
    <t>Written by Kenneth A. Kuhn</t>
  </si>
  <si>
    <t>User input is in red in the shaded cells -- other cells are locked.  Calculated cells are in green.</t>
  </si>
  <si>
    <t>This spreadsheet is designed to print on a single page.</t>
  </si>
  <si>
    <t>Step 1: Specify transistor characteristics</t>
  </si>
  <si>
    <t>Polarity =</t>
  </si>
  <si>
    <t>n</t>
  </si>
  <si>
    <t>N or P channel</t>
  </si>
  <si>
    <t>Using:</t>
  </si>
  <si>
    <t>VP =</t>
  </si>
  <si>
    <t>Volts</t>
  </si>
  <si>
    <t>IDSS =</t>
  </si>
  <si>
    <t>Amperes</t>
  </si>
  <si>
    <t>Ohms</t>
  </si>
  <si>
    <t>Step 2: Specify Circuit</t>
  </si>
  <si>
    <t>VDD =</t>
  </si>
  <si>
    <t>RD =</t>
  </si>
  <si>
    <t>DRAIN</t>
  </si>
  <si>
    <t>VG =</t>
  </si>
  <si>
    <t>GATE</t>
  </si>
  <si>
    <t>ID =</t>
  </si>
  <si>
    <t>SOURCE</t>
  </si>
  <si>
    <t>RS =</t>
  </si>
  <si>
    <t>RS1 =</t>
  </si>
  <si>
    <t>Rsource =</t>
  </si>
  <si>
    <t>VSS =</t>
  </si>
  <si>
    <t>Rload =</t>
  </si>
  <si>
    <t>Step 4: Calculate Q conditions</t>
  </si>
  <si>
    <t>Step 3: Identify standard values</t>
  </si>
  <si>
    <t>VK =</t>
  </si>
  <si>
    <t>VR =</t>
  </si>
  <si>
    <t>Volt-Ohms</t>
  </si>
  <si>
    <t>VGG =</t>
  </si>
  <si>
    <t>X =</t>
  </si>
  <si>
    <t>VS =</t>
  </si>
  <si>
    <t>RG =</t>
  </si>
  <si>
    <t>VD =</t>
  </si>
  <si>
    <t>VGS =</t>
  </si>
  <si>
    <t>gm =</t>
  </si>
  <si>
    <t>mhos</t>
  </si>
  <si>
    <t>Step 5: Verify that Q conditions are proper for amplifier to work</t>
  </si>
  <si>
    <t>Step 6: Calculate parameters for each type of amplifier</t>
  </si>
  <si>
    <t>Common</t>
  </si>
  <si>
    <t>Source</t>
  </si>
  <si>
    <t>Gate</t>
  </si>
  <si>
    <t>Drain</t>
  </si>
  <si>
    <t>Rinput =</t>
  </si>
  <si>
    <t>Routput =</t>
  </si>
  <si>
    <t>no input voltage division, no load connected</t>
  </si>
  <si>
    <t>including all voltage divisions</t>
  </si>
  <si>
    <t>Power Gain =</t>
  </si>
  <si>
    <t>dimensionless -- Power out / Power in</t>
  </si>
  <si>
    <t>Av =</t>
  </si>
  <si>
    <t>Avn =</t>
  </si>
  <si>
    <t>Avl =</t>
  </si>
  <si>
    <t>with output voltage division</t>
  </si>
  <si>
    <t>jfet_analysis.xls</t>
  </si>
  <si>
    <t>rst =</t>
  </si>
  <si>
    <t>decibels, #NUM may show for some cells -- OK</t>
  </si>
  <si>
    <t>Analysis is done for all three amplifier types -- use appropriate results at bottom of page.</t>
  </si>
  <si>
    <t>This spreadsheet is based on professor Kuhn's class notes for EE351.</t>
  </si>
  <si>
    <t>This spreadsheet calculates the bias conditions and characteristics for a CS, CG, and CD amplifier.</t>
  </si>
  <si>
    <t>RS1 is in series with input for CG and in series with the output for CD.</t>
  </si>
  <si>
    <t>VD, Volts</t>
  </si>
  <si>
    <t>VS, Volts</t>
  </si>
  <si>
    <t>|VD - VS| ?&gt; |VG - VS - VP|</t>
  </si>
  <si>
    <t>gmo =</t>
  </si>
  <si>
    <t>Version 1.3, Dec. 2,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</si>
</sst>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2" borderId="0" xfId="0" applyFont="1" applyFill="1" applyAlignment="1" applyProtection="1">
      <alignment horizontal="right"/>
      <protection locked="0"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8" fontId="5" fillId="0" borderId="0" xfId="0" applyNumberFormat="1" applyFont="1" applyAlignment="1">
      <alignment/>
    </xf>
    <xf numFmtId="1" fontId="6" fillId="2" borderId="0" xfId="0" applyNumberFormat="1" applyFont="1" applyFill="1" applyAlignment="1" applyProtection="1">
      <alignment horizontal="right"/>
      <protection locked="0"/>
    </xf>
    <xf numFmtId="164" fontId="6" fillId="2" borderId="0" xfId="0" applyNumberFormat="1" applyFont="1" applyFill="1" applyAlignment="1" applyProtection="1">
      <alignment horizontal="right"/>
      <protection locked="0"/>
    </xf>
    <xf numFmtId="3" fontId="6" fillId="2" borderId="0" xfId="0" applyNumberFormat="1" applyFont="1" applyFill="1" applyAlignment="1" applyProtection="1">
      <alignment horizontal="right"/>
      <protection locked="0"/>
    </xf>
    <xf numFmtId="2" fontId="6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4">
      <selection activeCell="C23" sqref="C23"/>
    </sheetView>
  </sheetViews>
  <sheetFormatPr defaultColWidth="9.140625" defaultRowHeight="12.75"/>
  <cols>
    <col min="1" max="1" width="12.28125" style="0" customWidth="1"/>
    <col min="2" max="2" width="9.57421875" style="0" customWidth="1"/>
    <col min="3" max="3" width="11.140625" style="0" bestFit="1" customWidth="1"/>
    <col min="4" max="4" width="9.57421875" style="0" customWidth="1"/>
    <col min="7" max="7" width="10.00390625" style="0" bestFit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56</v>
      </c>
      <c r="B2" s="2"/>
      <c r="C2" s="2" t="s">
        <v>1</v>
      </c>
      <c r="D2" s="2"/>
      <c r="E2" s="2"/>
      <c r="F2" s="2" t="s">
        <v>67</v>
      </c>
      <c r="G2" s="2"/>
      <c r="H2" s="2"/>
    </row>
    <row r="4" ht="12.75">
      <c r="A4" t="s">
        <v>61</v>
      </c>
    </row>
    <row r="5" ht="12.75">
      <c r="A5" t="s">
        <v>60</v>
      </c>
    </row>
    <row r="6" ht="12.75">
      <c r="A6" t="s">
        <v>59</v>
      </c>
    </row>
    <row r="7" ht="12.75">
      <c r="A7" t="s">
        <v>2</v>
      </c>
    </row>
    <row r="8" ht="12.75">
      <c r="A8" t="s">
        <v>62</v>
      </c>
    </row>
    <row r="10" ht="12.75">
      <c r="A10" t="s">
        <v>3</v>
      </c>
    </row>
    <row r="12" ht="12.75">
      <c r="A12" s="6" t="s">
        <v>4</v>
      </c>
    </row>
    <row r="13" spans="2:7" ht="12.75">
      <c r="B13" t="s">
        <v>5</v>
      </c>
      <c r="C13" s="5" t="s">
        <v>6</v>
      </c>
      <c r="D13" t="s">
        <v>7</v>
      </c>
      <c r="F13" t="s">
        <v>8</v>
      </c>
      <c r="G13" s="3" t="str">
        <f>IF(UPPER(C13)="P","P","N")</f>
        <v>N</v>
      </c>
    </row>
    <row r="14" spans="2:4" ht="12.75">
      <c r="B14" t="s">
        <v>9</v>
      </c>
      <c r="C14" s="5">
        <v>-3</v>
      </c>
      <c r="D14" t="s">
        <v>10</v>
      </c>
    </row>
    <row r="15" spans="2:8" ht="12.75">
      <c r="B15" t="s">
        <v>11</v>
      </c>
      <c r="C15" s="14">
        <v>0.01</v>
      </c>
      <c r="D15" t="s">
        <v>12</v>
      </c>
      <c r="F15" t="s">
        <v>66</v>
      </c>
      <c r="G15" s="8">
        <f>ABS(2*C15/C14)</f>
        <v>0.006666666666666667</v>
      </c>
      <c r="H15" t="s">
        <v>39</v>
      </c>
    </row>
    <row r="17" spans="1:8" ht="12.75">
      <c r="A17" s="6" t="s">
        <v>14</v>
      </c>
      <c r="F17" t="s">
        <v>15</v>
      </c>
      <c r="G17" s="16">
        <v>20</v>
      </c>
      <c r="H17" t="s">
        <v>10</v>
      </c>
    </row>
    <row r="18" spans="6:8" ht="12.75">
      <c r="F18" t="s">
        <v>16</v>
      </c>
      <c r="G18" s="13">
        <v>0</v>
      </c>
      <c r="H18" t="s">
        <v>13</v>
      </c>
    </row>
    <row r="19" spans="6:8" ht="12.75">
      <c r="F19" s="2" t="s">
        <v>17</v>
      </c>
      <c r="G19" s="4">
        <f>G32</f>
        <v>20</v>
      </c>
      <c r="H19" t="s">
        <v>63</v>
      </c>
    </row>
    <row r="20" spans="2:8" ht="12.75">
      <c r="B20" t="s">
        <v>18</v>
      </c>
      <c r="C20" s="4">
        <f>G33</f>
        <v>5.13</v>
      </c>
      <c r="D20" t="s">
        <v>10</v>
      </c>
      <c r="E20" s="2" t="s">
        <v>19</v>
      </c>
      <c r="F20" s="17" t="s">
        <v>20</v>
      </c>
      <c r="G20" s="8">
        <f>G31</f>
        <v>0.008007831343659266</v>
      </c>
      <c r="H20" t="s">
        <v>12</v>
      </c>
    </row>
    <row r="21" spans="2:8" ht="12.75">
      <c r="B21" t="s">
        <v>35</v>
      </c>
      <c r="C21" s="15">
        <v>1000000</v>
      </c>
      <c r="D21" t="s">
        <v>13</v>
      </c>
      <c r="F21" s="2" t="s">
        <v>21</v>
      </c>
      <c r="G21" s="4">
        <f>G34</f>
        <v>5.445405392001738</v>
      </c>
      <c r="H21" t="s">
        <v>64</v>
      </c>
    </row>
    <row r="22" spans="2:8" ht="12.75">
      <c r="B22" t="s">
        <v>32</v>
      </c>
      <c r="C22" s="16">
        <v>5.13</v>
      </c>
      <c r="D22" t="s">
        <v>10</v>
      </c>
      <c r="F22" t="s">
        <v>22</v>
      </c>
      <c r="G22" s="5">
        <v>680</v>
      </c>
      <c r="H22" t="s">
        <v>13</v>
      </c>
    </row>
    <row r="23" spans="6:8" ht="12.75">
      <c r="F23" t="s">
        <v>25</v>
      </c>
      <c r="G23" s="16">
        <v>0</v>
      </c>
      <c r="H23" t="s">
        <v>10</v>
      </c>
    </row>
    <row r="24" spans="2:8" ht="12.75">
      <c r="B24" t="s">
        <v>24</v>
      </c>
      <c r="C24" s="5">
        <v>50</v>
      </c>
      <c r="D24" t="s">
        <v>13</v>
      </c>
      <c r="F24" t="s">
        <v>23</v>
      </c>
      <c r="G24" s="5">
        <v>0</v>
      </c>
      <c r="H24" t="s">
        <v>13</v>
      </c>
    </row>
    <row r="25" spans="2:4" ht="12.75">
      <c r="B25" t="s">
        <v>26</v>
      </c>
      <c r="C25" s="13">
        <v>1200</v>
      </c>
      <c r="D25" t="s">
        <v>13</v>
      </c>
    </row>
    <row r="26" ht="12.75">
      <c r="C26" s="1"/>
    </row>
    <row r="27" spans="1:5" ht="12.75">
      <c r="A27" s="6" t="s">
        <v>28</v>
      </c>
      <c r="E27" s="6" t="s">
        <v>27</v>
      </c>
    </row>
    <row r="28" spans="2:8" ht="12.75">
      <c r="B28" t="s">
        <v>15</v>
      </c>
      <c r="C28" s="4">
        <f>G17</f>
        <v>20</v>
      </c>
      <c r="D28" t="s">
        <v>10</v>
      </c>
      <c r="F28" t="s">
        <v>29</v>
      </c>
      <c r="G28" s="7">
        <f>C29-C30-C14</f>
        <v>8.129999999999999</v>
      </c>
      <c r="H28" t="s">
        <v>10</v>
      </c>
    </row>
    <row r="29" spans="2:8" ht="12.75">
      <c r="B29" t="s">
        <v>32</v>
      </c>
      <c r="C29" s="4">
        <f>C22</f>
        <v>5.13</v>
      </c>
      <c r="D29" t="s">
        <v>10</v>
      </c>
      <c r="F29" t="s">
        <v>30</v>
      </c>
      <c r="G29" s="7">
        <f>C14*C14/C15</f>
        <v>900</v>
      </c>
      <c r="H29" t="s">
        <v>31</v>
      </c>
    </row>
    <row r="30" spans="2:7" ht="12.75">
      <c r="B30" t="s">
        <v>25</v>
      </c>
      <c r="C30" s="4">
        <f>G23</f>
        <v>0</v>
      </c>
      <c r="D30" t="s">
        <v>10</v>
      </c>
      <c r="F30" t="s">
        <v>33</v>
      </c>
      <c r="G30" s="7">
        <f>2*G28*C33/G29</f>
        <v>12.285514</v>
      </c>
    </row>
    <row r="31" spans="2:8" ht="12.75">
      <c r="B31" t="s">
        <v>16</v>
      </c>
      <c r="C31" s="9">
        <f>G18</f>
        <v>0</v>
      </c>
      <c r="D31" t="s">
        <v>13</v>
      </c>
      <c r="F31" t="s">
        <v>20</v>
      </c>
      <c r="G31" s="8">
        <f>(G29/(2*C33*C33))*(G30+1-SQRT(2*G30+1))</f>
        <v>0.008007831343659266</v>
      </c>
      <c r="H31" t="s">
        <v>12</v>
      </c>
    </row>
    <row r="32" spans="2:8" ht="12.75">
      <c r="B32" t="s">
        <v>35</v>
      </c>
      <c r="C32" s="9">
        <f>C21</f>
        <v>1000000</v>
      </c>
      <c r="D32" t="s">
        <v>13</v>
      </c>
      <c r="F32" t="s">
        <v>36</v>
      </c>
      <c r="G32" s="4">
        <f>C28-G31*C31</f>
        <v>20</v>
      </c>
      <c r="H32" t="s">
        <v>10</v>
      </c>
    </row>
    <row r="33" spans="2:8" ht="12.75">
      <c r="B33" t="s">
        <v>22</v>
      </c>
      <c r="C33" s="9">
        <f>G22+0.01</f>
        <v>680.01</v>
      </c>
      <c r="D33" t="s">
        <v>13</v>
      </c>
      <c r="F33" t="s">
        <v>18</v>
      </c>
      <c r="G33" s="4">
        <f>C29</f>
        <v>5.13</v>
      </c>
      <c r="H33" t="s">
        <v>10</v>
      </c>
    </row>
    <row r="34" spans="6:8" ht="12.75">
      <c r="F34" t="s">
        <v>34</v>
      </c>
      <c r="G34" s="4">
        <f>C30+G31*C33</f>
        <v>5.445405392001738</v>
      </c>
      <c r="H34" t="s">
        <v>10</v>
      </c>
    </row>
    <row r="35" spans="6:8" ht="12.75">
      <c r="F35" t="s">
        <v>37</v>
      </c>
      <c r="G35" s="4">
        <f>G33-G34</f>
        <v>-0.3154053920017379</v>
      </c>
      <c r="H35" t="s">
        <v>10</v>
      </c>
    </row>
    <row r="36" spans="6:8" ht="12.75">
      <c r="F36" t="s">
        <v>38</v>
      </c>
      <c r="G36" s="8">
        <f>2*SQRT(C15*G31)/ABS(C14)</f>
        <v>0.005965765795551693</v>
      </c>
      <c r="H36" t="s">
        <v>39</v>
      </c>
    </row>
    <row r="37" spans="6:8" ht="12.75">
      <c r="F37" t="s">
        <v>57</v>
      </c>
      <c r="G37" s="4">
        <f>1/G36</f>
        <v>167.62307376290886</v>
      </c>
      <c r="H37" t="s">
        <v>13</v>
      </c>
    </row>
    <row r="38" ht="12.75">
      <c r="A38" s="6" t="s">
        <v>40</v>
      </c>
    </row>
    <row r="39" spans="1:8" ht="12.75">
      <c r="A39" t="s">
        <v>65</v>
      </c>
      <c r="D39" s="3" t="str">
        <f>IF(ABS(G32-G34)&gt;ABS(G33-G34-C14),"YES","NO")</f>
        <v>YES</v>
      </c>
      <c r="F39" t="str">
        <f>IF(G13="N","VP ?&lt;= VGS ?&lt;= 0","0 ?&lt;= VGS ?&lt;= VP")</f>
        <v>VP ?&lt;= VGS ?&lt;= 0</v>
      </c>
      <c r="H39" s="3" t="str">
        <f>IF(G13="N",IF(AND(C14&lt;=G35,G35&lt;=0),"YES","NO"),IF(AND(0&lt;=G35,G35&lt;=C14),"YES","NO"))</f>
        <v>YES</v>
      </c>
    </row>
    <row r="40" spans="1:2" ht="12.75">
      <c r="A40" s="18">
        <f>ABS(G32-G34)</f>
        <v>14.554594607998261</v>
      </c>
      <c r="B40" s="18">
        <f>ABS(G33-G34-C14)</f>
        <v>2.684594607998262</v>
      </c>
    </row>
    <row r="41" spans="1:8" ht="12.75">
      <c r="A41" s="3" t="str">
        <f>IF(AND(D39="YES",H39="YES"),"AMPLIFIER WORKS","DOES NOT WORK")</f>
        <v>AMPLIFIER WORKS</v>
      </c>
      <c r="C41" s="3"/>
      <c r="G41" s="3"/>
      <c r="H41" s="3"/>
    </row>
    <row r="43" ht="12.75">
      <c r="A43" s="6" t="s">
        <v>41</v>
      </c>
    </row>
    <row r="44" spans="2:4" ht="12.75">
      <c r="B44" s="10" t="s">
        <v>42</v>
      </c>
      <c r="C44" s="10" t="s">
        <v>42</v>
      </c>
      <c r="D44" s="10" t="s">
        <v>42</v>
      </c>
    </row>
    <row r="45" spans="2:4" ht="12.75">
      <c r="B45" s="11" t="s">
        <v>43</v>
      </c>
      <c r="C45" s="11" t="s">
        <v>44</v>
      </c>
      <c r="D45" s="11" t="s">
        <v>45</v>
      </c>
    </row>
    <row r="46" spans="1:5" ht="12.75">
      <c r="A46" t="s">
        <v>46</v>
      </c>
      <c r="B46" s="12">
        <f>C32</f>
        <v>1000000</v>
      </c>
      <c r="C46" s="4">
        <f>G24+G37*C33/(G37+C33)</f>
        <v>134.47489240066918</v>
      </c>
      <c r="D46" s="12">
        <f>C32</f>
        <v>1000000</v>
      </c>
      <c r="E46" t="s">
        <v>13</v>
      </c>
    </row>
    <row r="47" spans="1:5" ht="12.75">
      <c r="A47" t="s">
        <v>47</v>
      </c>
      <c r="B47" s="4">
        <f>C31</f>
        <v>0</v>
      </c>
      <c r="C47" s="4">
        <f>C31</f>
        <v>0</v>
      </c>
      <c r="D47" s="4">
        <f>G24+G37*C33/(G37+C33)</f>
        <v>134.47489240066918</v>
      </c>
      <c r="E47" t="s">
        <v>13</v>
      </c>
    </row>
    <row r="48" spans="1:5" ht="12.75">
      <c r="A48" t="s">
        <v>52</v>
      </c>
      <c r="B48" s="4">
        <f>-C31/(1/G36+G24*C33/(G24+C33))</f>
        <v>0</v>
      </c>
      <c r="C48" s="4">
        <f>G36*C31</f>
        <v>0</v>
      </c>
      <c r="D48" s="4">
        <f>C33/(G37+C33)</f>
        <v>0.8022457134444064</v>
      </c>
      <c r="E48" t="s">
        <v>48</v>
      </c>
    </row>
    <row r="49" spans="1:5" ht="12.75">
      <c r="A49" t="s">
        <v>54</v>
      </c>
      <c r="B49" s="4">
        <f>B48*$C$25/(B47+$C$25)</f>
        <v>0</v>
      </c>
      <c r="C49" s="4">
        <f>C48*$C$25/(C47+$C$25)</f>
        <v>0</v>
      </c>
      <c r="D49" s="4">
        <f>D48*$C$25/(D47+$C$25)</f>
        <v>0.7214034985712144</v>
      </c>
      <c r="E49" t="s">
        <v>55</v>
      </c>
    </row>
    <row r="50" spans="1:5" ht="12.75">
      <c r="A50" t="s">
        <v>53</v>
      </c>
      <c r="B50" s="4">
        <f>(B46/(C24+B46))*B48*(C25/(B47+C25))</f>
        <v>0</v>
      </c>
      <c r="C50" s="4">
        <f>(C46/(C24+C46))*C48*(C25/(C47+C25))</f>
        <v>0</v>
      </c>
      <c r="D50" s="4">
        <f>(D46/(C24+D46))*D48*(C25/(D47+C25))</f>
        <v>0.7213674301997044</v>
      </c>
      <c r="E50" t="s">
        <v>49</v>
      </c>
    </row>
    <row r="51" spans="1:5" ht="12.75">
      <c r="A51" t="s">
        <v>50</v>
      </c>
      <c r="B51" s="4">
        <f>B49^2*B46/$C$25</f>
        <v>0</v>
      </c>
      <c r="C51" s="4">
        <f>C49^2*C46/$C$25</f>
        <v>0</v>
      </c>
      <c r="D51" s="4">
        <f>D49^2*D46/$C$25</f>
        <v>433.68583979232346</v>
      </c>
      <c r="E51" t="s">
        <v>51</v>
      </c>
    </row>
    <row r="52" spans="1:5" ht="12.75">
      <c r="A52" t="s">
        <v>50</v>
      </c>
      <c r="B52" s="4" t="e">
        <f>10*LOG(B51)</f>
        <v>#NUM!</v>
      </c>
      <c r="C52" s="4" t="e">
        <f>10*LOG(C51)</f>
        <v>#NUM!</v>
      </c>
      <c r="D52" s="4">
        <f>10*LOG(D51)</f>
        <v>26.371752422998988</v>
      </c>
      <c r="E52" t="s">
        <v>58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E14" sqref="E14"/>
    </sheetView>
  </sheetViews>
  <sheetFormatPr defaultColWidth="9.140625" defaultRowHeight="12.75"/>
  <sheetData>
    <row r="1" ht="12.75">
      <c r="A1" s="2"/>
    </row>
    <row r="8" ht="12.75">
      <c r="A8" s="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A. Kuhn</dc:creator>
  <cp:keywords/>
  <dc:description/>
  <cp:lastModifiedBy>Kenneth Kuhn</cp:lastModifiedBy>
  <cp:lastPrinted>2008-12-03T02:40:33Z</cp:lastPrinted>
  <dcterms:created xsi:type="dcterms:W3CDTF">1997-11-14T01:49:28Z</dcterms:created>
  <dcterms:modified xsi:type="dcterms:W3CDTF">2009-12-11T03:53:44Z</dcterms:modified>
  <cp:category/>
  <cp:version/>
  <cp:contentType/>
  <cp:contentStatus/>
</cp:coreProperties>
</file>