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1280" windowHeight="693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B33" i="1" l="1"/>
  <c r="E33" i="1"/>
  <c r="A39" i="1" s="1"/>
  <c r="I39" i="1" s="1"/>
  <c r="A38" i="1"/>
  <c r="I38" i="1" s="1"/>
  <c r="B27" i="1"/>
  <c r="E24" i="1"/>
  <c r="A28" i="1" s="1"/>
  <c r="B26" i="1"/>
  <c r="A29" i="1" s="1"/>
  <c r="E23" i="1"/>
  <c r="A24" i="1"/>
  <c r="A25" i="1" s="1"/>
  <c r="A23" i="1"/>
  <c r="A37" i="1" l="1"/>
  <c r="I37" i="1" s="1"/>
  <c r="A35" i="1"/>
  <c r="I35" i="1" s="1"/>
  <c r="A36" i="1"/>
  <c r="I36" i="1" s="1"/>
  <c r="A34" i="1"/>
  <c r="I34" i="1" s="1"/>
  <c r="A30" i="1"/>
  <c r="A31" i="1" s="1"/>
  <c r="A41" i="1" l="1"/>
  <c r="I41" i="1" s="1"/>
  <c r="A43" i="1" l="1"/>
  <c r="A42" i="1"/>
</calcChain>
</file>

<file path=xl/sharedStrings.xml><?xml version="1.0" encoding="utf-8"?>
<sst xmlns="http://schemas.openxmlformats.org/spreadsheetml/2006/main" count="49" uniqueCount="49">
  <si>
    <t>written by Kenneth A. Kuhn</t>
  </si>
  <si>
    <t>Volts/root-hertz, input noise voltage</t>
  </si>
  <si>
    <t>Amperes/root-hertz, input noise current</t>
  </si>
  <si>
    <t>Noise Calculations</t>
  </si>
  <si>
    <t>Noise gain</t>
  </si>
  <si>
    <t>Operational Amplifier Calculator</t>
  </si>
  <si>
    <t>Degrees Kelvin, temperature for noise calculations (typically 300)</t>
  </si>
  <si>
    <t>Inverting gain, actual</t>
  </si>
  <si>
    <t>Non-inverting gain, actual</t>
  </si>
  <si>
    <t>Theoretical inverting gain</t>
  </si>
  <si>
    <t>Theoretical non-inverting gain</t>
  </si>
  <si>
    <t>Volts rms, Total Output noise over specified noise bandwidth</t>
  </si>
  <si>
    <t>Volts peak-peak, Total Output noise over specified noise bandwidth</t>
  </si>
  <si>
    <t>Volts rms, Output noise due to amplifier voltage noise</t>
  </si>
  <si>
    <t>This spreadsheet performs basic calculations for gain, DC errors, bandwidth, and noise.</t>
  </si>
  <si>
    <t>The spreadsheet is designed to fit on a single print-out page.</t>
  </si>
  <si>
    <t>Specify Circuit</t>
  </si>
  <si>
    <t>Volts (magnitude), output offset due to Vos</t>
  </si>
  <si>
    <t>Volts (magnitude), output offset due to IB</t>
  </si>
  <si>
    <t>Volts (magnitude), output offset due to IBos</t>
  </si>
  <si>
    <t>version 1.3</t>
  </si>
  <si>
    <t>op_amp_calculator.xlsx</t>
  </si>
  <si>
    <t>Ohms, (RI), inverting input resistor (must never be 0 -- use 1E10 if current source)</t>
  </si>
  <si>
    <t>Ohms, (RF), feedback resistor between output and inverting input (could be 0)</t>
  </si>
  <si>
    <t>Volts (magnitude), maximum input offset voltage</t>
  </si>
  <si>
    <t>Amperes (magnitude), maximum input bias current</t>
  </si>
  <si>
    <t>Amperes (magnitude), maximum input bias offset current</t>
  </si>
  <si>
    <t>Enter Operational Amplifier Specifications</t>
  </si>
  <si>
    <t>User input cells are red with light green background.  Other cells protected.</t>
  </si>
  <si>
    <t>Volts, rms, Total noise referred to non-inverting input over noise bandwidth</t>
  </si>
  <si>
    <t>Volts rms, Output noise due to amplifier current noise (in-)</t>
  </si>
  <si>
    <t>Volts rms, Output noise due to amplifier current noise (in+)</t>
  </si>
  <si>
    <t>Watts, kTB</t>
  </si>
  <si>
    <t>Thermal Environment and Noise Bandwidth</t>
  </si>
  <si>
    <t>Ohms, (RS), non-inverting input series resistor (could be 0)</t>
  </si>
  <si>
    <t>Ohms (magnitude), difference resistance   RS - (RI || RF)</t>
  </si>
  <si>
    <t>Ohms, sum resistance  RS + (RI || RF)</t>
  </si>
  <si>
    <t>Volts rms, Output Johnson noise due to RI</t>
  </si>
  <si>
    <t>Volts rms, Output Johnson noise due to RS</t>
  </si>
  <si>
    <t>Volts rms, Output Johnson noise due to RF</t>
  </si>
  <si>
    <t>Note: RS may be called RP or RN</t>
  </si>
  <si>
    <t>Av, Volts/Volt,  DC open loop gain</t>
  </si>
  <si>
    <t>Hertz, closed-loop bandwidth (estimate)</t>
  </si>
  <si>
    <t>Instructions</t>
  </si>
  <si>
    <t>Hz, Unity gain frequency or Gain-Bandwidth Product</t>
  </si>
  <si>
    <t>Gain, bandwidth, and DC error calculations</t>
  </si>
  <si>
    <t>Volts (magnitude), 1 sigma output offset expected</t>
  </si>
  <si>
    <t>Hz, noise bandwidth for computations</t>
  </si>
  <si>
    <t>Vrms/root 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</si>
</sst>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5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theme="5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u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48" fontId="4" fillId="2" borderId="0" xfId="0" applyNumberFormat="1" applyFont="1" applyFill="1" applyProtection="1">
      <protection locked="0"/>
    </xf>
    <xf numFmtId="164" fontId="3" fillId="0" borderId="0" xfId="0" applyNumberFormat="1" applyFont="1"/>
    <xf numFmtId="1" fontId="3" fillId="0" borderId="0" xfId="0" applyNumberFormat="1" applyFont="1"/>
    <xf numFmtId="165" fontId="3" fillId="0" borderId="0" xfId="0" applyNumberFormat="1" applyFont="1"/>
    <xf numFmtId="11" fontId="4" fillId="2" borderId="0" xfId="0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48" fontId="3" fillId="0" borderId="0" xfId="0" applyNumberFormat="1" applyFont="1"/>
    <xf numFmtId="48" fontId="5" fillId="0" borderId="0" xfId="0" applyNumberFormat="1" applyFont="1"/>
    <xf numFmtId="0" fontId="5" fillId="0" borderId="0" xfId="0" applyFont="1"/>
    <xf numFmtId="0" fontId="6" fillId="0" borderId="0" xfId="0" applyFont="1"/>
    <xf numFmtId="165" fontId="5" fillId="0" borderId="0" xfId="0" applyNumberFormat="1" applyFont="1"/>
    <xf numFmtId="3" fontId="3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3" borderId="0" xfId="0" applyFont="1" applyFill="1"/>
    <xf numFmtId="0" fontId="0" fillId="3" borderId="0" xfId="0" applyFill="1"/>
    <xf numFmtId="0" fontId="14" fillId="3" borderId="0" xfId="0" applyFont="1" applyFill="1"/>
    <xf numFmtId="0" fontId="14" fillId="0" borderId="0" xfId="0" applyFont="1"/>
    <xf numFmtId="0" fontId="2" fillId="0" borderId="0" xfId="0" applyFont="1" applyAlignment="1">
      <alignment horizontal="right"/>
    </xf>
    <xf numFmtId="0" fontId="7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0" workbookViewId="0">
      <selection activeCell="A18" sqref="A18"/>
    </sheetView>
  </sheetViews>
  <sheetFormatPr defaultRowHeight="12.75" x14ac:dyDescent="0.2"/>
  <cols>
    <col min="1" max="1" width="10.5703125" bestFit="1" customWidth="1"/>
  </cols>
  <sheetData>
    <row r="1" spans="1:10" ht="15" x14ac:dyDescent="0.25">
      <c r="A1" s="1"/>
      <c r="B1" s="1"/>
      <c r="C1" s="1"/>
      <c r="D1" s="10" t="s">
        <v>5</v>
      </c>
      <c r="E1" s="1"/>
      <c r="F1" s="1"/>
      <c r="G1" s="1"/>
      <c r="H1" s="1"/>
      <c r="I1" s="1"/>
    </row>
    <row r="2" spans="1:10" ht="15" x14ac:dyDescent="0.25">
      <c r="A2" s="10" t="s">
        <v>21</v>
      </c>
      <c r="B2" s="1"/>
      <c r="C2" s="1"/>
      <c r="D2" s="1" t="s">
        <v>0</v>
      </c>
      <c r="E2" s="1"/>
      <c r="F2" s="1"/>
      <c r="G2" s="1"/>
      <c r="H2" s="1" t="s">
        <v>20</v>
      </c>
      <c r="I2" s="1"/>
    </row>
    <row r="3" spans="1:10" ht="15" x14ac:dyDescent="0.25">
      <c r="A3" s="23" t="s">
        <v>43</v>
      </c>
      <c r="B3" s="1"/>
      <c r="C3" s="1"/>
      <c r="D3" s="1"/>
      <c r="E3" s="1"/>
      <c r="F3" s="1"/>
      <c r="G3" s="1"/>
      <c r="H3" s="1"/>
      <c r="I3" s="1"/>
    </row>
    <row r="4" spans="1:10" ht="15" x14ac:dyDescent="0.25">
      <c r="A4" s="1" t="s">
        <v>14</v>
      </c>
      <c r="B4" s="1"/>
      <c r="C4" s="1"/>
      <c r="D4" s="1"/>
      <c r="E4" s="1"/>
      <c r="F4" s="1"/>
      <c r="G4" s="1"/>
      <c r="H4" s="1"/>
      <c r="I4" s="1"/>
    </row>
    <row r="5" spans="1:10" ht="15" x14ac:dyDescent="0.25">
      <c r="A5" s="1" t="s">
        <v>15</v>
      </c>
      <c r="B5" s="1"/>
      <c r="C5" s="1"/>
      <c r="D5" s="1"/>
      <c r="E5" s="1"/>
      <c r="F5" s="1"/>
      <c r="G5" s="1"/>
      <c r="H5" s="1"/>
      <c r="I5" s="1"/>
    </row>
    <row r="6" spans="1:10" ht="15" x14ac:dyDescent="0.25">
      <c r="A6" s="1" t="s">
        <v>28</v>
      </c>
      <c r="B6" s="1"/>
      <c r="C6" s="1"/>
      <c r="D6" s="1"/>
      <c r="E6" s="1"/>
      <c r="F6" s="1"/>
      <c r="G6" s="1"/>
      <c r="H6" s="1"/>
      <c r="I6" s="1"/>
    </row>
    <row r="7" spans="1:10" ht="15" x14ac:dyDescent="0.25">
      <c r="A7" s="22" t="s">
        <v>16</v>
      </c>
      <c r="B7" s="20"/>
      <c r="C7" s="20" t="s">
        <v>40</v>
      </c>
      <c r="D7" s="20"/>
      <c r="E7" s="20"/>
      <c r="F7" s="20"/>
      <c r="G7" s="20"/>
      <c r="H7" s="20"/>
      <c r="I7" s="20"/>
    </row>
    <row r="8" spans="1:10" ht="15" x14ac:dyDescent="0.25">
      <c r="A8" s="2">
        <v>10000</v>
      </c>
      <c r="B8" s="1" t="s">
        <v>34</v>
      </c>
      <c r="C8" s="1"/>
      <c r="D8" s="1"/>
      <c r="E8" s="1"/>
      <c r="F8" s="1"/>
      <c r="G8" s="1"/>
      <c r="H8" s="1"/>
      <c r="I8" s="1"/>
    </row>
    <row r="9" spans="1:10" ht="15" x14ac:dyDescent="0.25">
      <c r="A9" s="2">
        <v>10000</v>
      </c>
      <c r="B9" s="1" t="s">
        <v>22</v>
      </c>
      <c r="C9" s="1"/>
      <c r="D9" s="1"/>
      <c r="E9" s="1"/>
      <c r="F9" s="1"/>
      <c r="G9" s="1"/>
      <c r="H9" s="1"/>
      <c r="I9" s="1"/>
      <c r="J9" s="11"/>
    </row>
    <row r="10" spans="1:10" ht="15" x14ac:dyDescent="0.25">
      <c r="A10" s="2">
        <v>1000000</v>
      </c>
      <c r="B10" s="1" t="s">
        <v>23</v>
      </c>
      <c r="C10" s="1"/>
      <c r="D10" s="1"/>
      <c r="E10" s="1"/>
      <c r="F10" s="1"/>
      <c r="G10" s="1"/>
      <c r="H10" s="1"/>
      <c r="I10" s="1"/>
      <c r="J10" s="11"/>
    </row>
    <row r="11" spans="1:10" ht="15" x14ac:dyDescent="0.25">
      <c r="A11" s="22" t="s">
        <v>27</v>
      </c>
      <c r="B11" s="20"/>
      <c r="C11" s="20"/>
      <c r="D11" s="20"/>
      <c r="E11" s="20"/>
      <c r="F11" s="20"/>
      <c r="G11" s="20"/>
      <c r="H11" s="20"/>
      <c r="I11" s="20"/>
      <c r="J11" s="11"/>
    </row>
    <row r="12" spans="1:10" ht="15" x14ac:dyDescent="0.25">
      <c r="A12" s="2">
        <v>10000000</v>
      </c>
      <c r="B12" s="1" t="s">
        <v>41</v>
      </c>
      <c r="C12" s="1"/>
      <c r="D12" s="1"/>
      <c r="E12" s="1"/>
      <c r="F12" s="1"/>
      <c r="G12" s="1"/>
      <c r="H12" s="1"/>
      <c r="I12" s="1"/>
      <c r="J12" s="11"/>
    </row>
    <row r="13" spans="1:10" ht="15" x14ac:dyDescent="0.25">
      <c r="A13" s="6">
        <v>1000000</v>
      </c>
      <c r="B13" s="17" t="s">
        <v>44</v>
      </c>
      <c r="C13" s="1"/>
      <c r="D13" s="1"/>
      <c r="E13" s="1"/>
      <c r="F13" s="1"/>
      <c r="G13" s="1"/>
      <c r="H13" s="1"/>
      <c r="I13" s="1"/>
    </row>
    <row r="14" spans="1:10" ht="15" x14ac:dyDescent="0.25">
      <c r="A14" s="2">
        <v>3.0000000000000001E-3</v>
      </c>
      <c r="B14" s="14" t="s">
        <v>24</v>
      </c>
      <c r="C14" s="1"/>
      <c r="D14" s="1"/>
      <c r="E14" s="1"/>
      <c r="F14" s="1"/>
      <c r="G14" s="1"/>
      <c r="H14" s="1"/>
      <c r="I14" s="1"/>
      <c r="J14" s="11"/>
    </row>
    <row r="15" spans="1:10" ht="15" x14ac:dyDescent="0.25">
      <c r="A15" s="2">
        <v>4.9999999999999998E-8</v>
      </c>
      <c r="B15" s="15" t="s">
        <v>25</v>
      </c>
      <c r="C15" s="1"/>
      <c r="D15" s="1"/>
      <c r="E15" s="1"/>
      <c r="F15" s="1"/>
      <c r="G15" s="1"/>
      <c r="H15" s="1"/>
      <c r="I15" s="1"/>
      <c r="J15" s="11"/>
    </row>
    <row r="16" spans="1:10" ht="15" x14ac:dyDescent="0.25">
      <c r="A16" s="2">
        <v>2E-8</v>
      </c>
      <c r="B16" s="16" t="s">
        <v>26</v>
      </c>
      <c r="D16" s="1"/>
      <c r="E16" s="1"/>
      <c r="F16" s="1"/>
      <c r="G16" s="1"/>
      <c r="H16" s="1"/>
      <c r="I16" s="1"/>
      <c r="J16" s="11"/>
    </row>
    <row r="17" spans="1:10" ht="15" x14ac:dyDescent="0.25">
      <c r="A17" s="2">
        <v>1.2E-8</v>
      </c>
      <c r="B17" s="18" t="s">
        <v>1</v>
      </c>
      <c r="D17" s="1"/>
      <c r="E17" s="1"/>
      <c r="F17" s="1"/>
      <c r="G17" s="1"/>
      <c r="H17" s="1"/>
      <c r="I17" s="1"/>
      <c r="J17" s="11"/>
    </row>
    <row r="18" spans="1:10" ht="15" x14ac:dyDescent="0.25">
      <c r="A18" s="2">
        <v>1.5000000000000001E-12</v>
      </c>
      <c r="B18" s="19" t="s">
        <v>2</v>
      </c>
      <c r="D18" s="1"/>
      <c r="E18" s="1"/>
      <c r="F18" s="1"/>
      <c r="G18" s="1"/>
      <c r="H18" s="1"/>
      <c r="I18" s="1"/>
      <c r="J18" s="11"/>
    </row>
    <row r="19" spans="1:10" ht="15" x14ac:dyDescent="0.25">
      <c r="A19" s="22" t="s">
        <v>33</v>
      </c>
      <c r="B19" s="21"/>
      <c r="C19" s="21"/>
      <c r="D19" s="20"/>
      <c r="E19" s="20"/>
      <c r="F19" s="20"/>
      <c r="G19" s="20"/>
      <c r="H19" s="20"/>
      <c r="I19" s="20"/>
      <c r="J19" s="11"/>
    </row>
    <row r="20" spans="1:10" ht="15" x14ac:dyDescent="0.25">
      <c r="A20" s="7">
        <v>300</v>
      </c>
      <c r="B20" s="1" t="s">
        <v>6</v>
      </c>
      <c r="D20" s="1"/>
      <c r="E20" s="1"/>
      <c r="F20" s="1"/>
      <c r="G20" s="1"/>
      <c r="H20" s="1"/>
      <c r="I20" s="1"/>
    </row>
    <row r="21" spans="1:10" ht="15" x14ac:dyDescent="0.25">
      <c r="A21" s="2">
        <v>50000</v>
      </c>
      <c r="B21" s="1" t="s">
        <v>47</v>
      </c>
      <c r="D21" s="1"/>
      <c r="E21" s="1"/>
      <c r="F21" s="1"/>
      <c r="G21" s="1"/>
      <c r="H21" s="1"/>
      <c r="I21" s="1"/>
      <c r="J21" s="11"/>
    </row>
    <row r="22" spans="1:10" ht="15" x14ac:dyDescent="0.25">
      <c r="A22" s="22" t="s">
        <v>45</v>
      </c>
      <c r="B22" s="20"/>
      <c r="C22" s="20"/>
      <c r="D22" s="20"/>
      <c r="E22" s="20"/>
      <c r="F22" s="20"/>
      <c r="G22" s="20"/>
      <c r="H22" s="20"/>
      <c r="I22" s="20"/>
      <c r="J22" s="11"/>
    </row>
    <row r="23" spans="1:10" ht="15" x14ac:dyDescent="0.25">
      <c r="A23" s="3">
        <f>-(A10/A9)/(((1+A10/A9)/A12)+1)</f>
        <v>-99.998990010200913</v>
      </c>
      <c r="B23" s="1" t="s">
        <v>7</v>
      </c>
      <c r="C23" s="1"/>
      <c r="D23" s="1"/>
      <c r="E23" s="3">
        <f>-A10/A9</f>
        <v>-100</v>
      </c>
      <c r="F23" s="1" t="s">
        <v>9</v>
      </c>
      <c r="G23" s="1"/>
      <c r="H23" s="1"/>
      <c r="I23" s="1"/>
      <c r="J23" s="11"/>
    </row>
    <row r="24" spans="1:10" ht="15" x14ac:dyDescent="0.25">
      <c r="A24" s="3">
        <f>(1+A10/A9)/(((1+A10/A9)/A12)+1)</f>
        <v>100.99897991030292</v>
      </c>
      <c r="B24" s="1" t="s">
        <v>8</v>
      </c>
      <c r="C24" s="1"/>
      <c r="D24" s="1"/>
      <c r="E24" s="3">
        <f>1+A10/A9</f>
        <v>101</v>
      </c>
      <c r="F24" s="1" t="s">
        <v>10</v>
      </c>
      <c r="G24" s="1"/>
      <c r="H24" s="1"/>
      <c r="I24" s="1"/>
      <c r="J24" s="11"/>
    </row>
    <row r="25" spans="1:10" ht="15" x14ac:dyDescent="0.25">
      <c r="A25" s="13">
        <f>A13/A24</f>
        <v>9901.0900990098999</v>
      </c>
      <c r="B25" s="17" t="s">
        <v>42</v>
      </c>
      <c r="C25" s="1"/>
      <c r="D25" s="1"/>
      <c r="E25" s="1"/>
      <c r="F25" s="1"/>
      <c r="G25" s="1"/>
      <c r="H25" s="1"/>
      <c r="I25" s="1"/>
    </row>
    <row r="26" spans="1:10" ht="15" x14ac:dyDescent="0.25">
      <c r="A26" s="25"/>
      <c r="B26" s="4">
        <f>ABS(A8-(1/(1/A9+1/A10)))</f>
        <v>99.009900990098686</v>
      </c>
      <c r="C26" s="1" t="s">
        <v>35</v>
      </c>
      <c r="D26" s="1"/>
      <c r="E26" s="1"/>
      <c r="F26" s="1"/>
      <c r="G26" s="1"/>
      <c r="H26" s="1"/>
      <c r="I26" s="1"/>
      <c r="J26" s="11"/>
    </row>
    <row r="27" spans="1:10" ht="15" x14ac:dyDescent="0.25">
      <c r="B27" s="4">
        <f>A8+1/(1/A9+1/A10)</f>
        <v>19900.990099009901</v>
      </c>
      <c r="C27" s="1" t="s">
        <v>36</v>
      </c>
      <c r="D27" s="1"/>
      <c r="E27" s="1"/>
      <c r="F27" s="1"/>
      <c r="G27" s="1"/>
      <c r="H27" s="1"/>
      <c r="I27" s="1"/>
      <c r="J27" s="11"/>
    </row>
    <row r="28" spans="1:10" ht="15" x14ac:dyDescent="0.25">
      <c r="A28" s="5">
        <f>E24*A14</f>
        <v>0.30299999999999999</v>
      </c>
      <c r="B28" s="14" t="s">
        <v>17</v>
      </c>
      <c r="C28" s="1"/>
      <c r="D28" s="1"/>
      <c r="E28" s="1"/>
      <c r="F28" s="1"/>
      <c r="G28" s="1"/>
      <c r="H28" s="1"/>
      <c r="I28" s="1"/>
      <c r="J28" s="11"/>
    </row>
    <row r="29" spans="1:10" ht="15" x14ac:dyDescent="0.25">
      <c r="A29" s="5">
        <f>A15*B26*E24</f>
        <v>4.9999999999999828E-4</v>
      </c>
      <c r="B29" s="15" t="s">
        <v>18</v>
      </c>
      <c r="C29" s="1"/>
      <c r="D29" s="1"/>
      <c r="E29" s="1"/>
      <c r="F29" s="1"/>
      <c r="G29" s="1"/>
      <c r="H29" s="1"/>
      <c r="I29" s="1"/>
      <c r="J29" s="11"/>
    </row>
    <row r="30" spans="1:10" ht="15" x14ac:dyDescent="0.25">
      <c r="A30" s="5">
        <f>(A16/2)*B27*E24</f>
        <v>2.01E-2</v>
      </c>
      <c r="B30" s="16" t="s">
        <v>19</v>
      </c>
      <c r="C30" s="1"/>
      <c r="D30" s="1"/>
      <c r="E30" s="1"/>
      <c r="F30" s="1"/>
      <c r="G30" s="1"/>
      <c r="H30" s="1"/>
      <c r="I30" s="1"/>
      <c r="J30" s="11"/>
    </row>
    <row r="31" spans="1:10" ht="15" x14ac:dyDescent="0.25">
      <c r="A31" s="12">
        <f>SQRT(A28*A28+A29*A29+A30*A30)</f>
        <v>0.30366636297094218</v>
      </c>
      <c r="B31" s="10" t="s">
        <v>46</v>
      </c>
      <c r="C31" s="1"/>
      <c r="D31" s="1"/>
      <c r="E31" s="1"/>
      <c r="F31" s="1"/>
      <c r="G31" s="1"/>
      <c r="H31" s="1"/>
      <c r="I31" s="1"/>
      <c r="J31" s="11"/>
    </row>
    <row r="32" spans="1:10" ht="15" x14ac:dyDescent="0.25">
      <c r="A32" s="22" t="s">
        <v>3</v>
      </c>
      <c r="B32" s="20"/>
      <c r="C32" s="20"/>
      <c r="D32" s="20"/>
      <c r="E32" s="20"/>
      <c r="F32" s="20"/>
      <c r="G32" s="20"/>
      <c r="H32" s="20"/>
      <c r="I32" s="20"/>
      <c r="J32" s="11"/>
    </row>
    <row r="33" spans="1:10" ht="15" x14ac:dyDescent="0.25">
      <c r="B33" s="8">
        <f>1.38E-23*A20*A21</f>
        <v>2.0700000000000001E-16</v>
      </c>
      <c r="C33" s="1" t="s">
        <v>32</v>
      </c>
      <c r="D33" s="1"/>
      <c r="E33" s="1">
        <f>1+A10/A9</f>
        <v>101</v>
      </c>
      <c r="F33" s="1" t="s">
        <v>4</v>
      </c>
      <c r="G33" s="1"/>
      <c r="H33" s="1"/>
      <c r="I33" s="24" t="s">
        <v>48</v>
      </c>
      <c r="J33" s="11"/>
    </row>
    <row r="34" spans="1:10" ht="15" x14ac:dyDescent="0.25">
      <c r="A34" s="8">
        <f>SQRT(4*B33*A8)*E33</f>
        <v>2.9062739031275082E-4</v>
      </c>
      <c r="B34" s="1" t="s">
        <v>38</v>
      </c>
      <c r="C34" s="1"/>
      <c r="D34" s="1"/>
      <c r="E34" s="1"/>
      <c r="F34" s="1"/>
      <c r="G34" s="1"/>
      <c r="H34" s="1"/>
      <c r="I34" s="8">
        <f t="shared" ref="I34:I39" si="0">A34/SQRT(A$21)</f>
        <v>1.2997252017253495E-6</v>
      </c>
    </row>
    <row r="35" spans="1:10" ht="15" x14ac:dyDescent="0.25">
      <c r="A35" s="8">
        <f>SQRT(4*B33*A9)*(E33-1)</f>
        <v>2.8774989139876319E-4</v>
      </c>
      <c r="B35" s="1" t="s">
        <v>37</v>
      </c>
      <c r="C35" s="1"/>
      <c r="D35" s="1"/>
      <c r="E35" s="1"/>
      <c r="F35" s="1"/>
      <c r="G35" s="1"/>
      <c r="H35" s="1"/>
      <c r="I35" s="8">
        <f t="shared" si="0"/>
        <v>1.2868566353716332E-6</v>
      </c>
      <c r="J35" s="11"/>
    </row>
    <row r="36" spans="1:10" ht="15" x14ac:dyDescent="0.25">
      <c r="A36" s="8">
        <f>SQRT(4*B33*A10)</f>
        <v>2.8774989139876319E-5</v>
      </c>
      <c r="B36" s="1" t="s">
        <v>39</v>
      </c>
      <c r="C36" s="1"/>
      <c r="D36" s="1"/>
      <c r="E36" s="1"/>
      <c r="F36" s="1"/>
      <c r="G36" s="1"/>
      <c r="H36" s="1"/>
      <c r="I36" s="8">
        <f t="shared" si="0"/>
        <v>1.2868566353716329E-7</v>
      </c>
      <c r="J36" s="11"/>
    </row>
    <row r="37" spans="1:10" ht="15" x14ac:dyDescent="0.25">
      <c r="A37" s="8">
        <f>A17*SQRT(A21)*E33</f>
        <v>2.7101143887297451E-4</v>
      </c>
      <c r="B37" s="18" t="s">
        <v>13</v>
      </c>
      <c r="C37" s="1"/>
      <c r="D37" s="1"/>
      <c r="E37" s="1"/>
      <c r="F37" s="1"/>
      <c r="G37" s="1"/>
      <c r="H37" s="1"/>
      <c r="I37" s="8">
        <f t="shared" si="0"/>
        <v>1.212E-6</v>
      </c>
      <c r="J37" s="11"/>
    </row>
    <row r="38" spans="1:10" ht="15" x14ac:dyDescent="0.25">
      <c r="A38" s="8">
        <f>A18*SQRT(A21)*A10</f>
        <v>3.3541019662496849E-4</v>
      </c>
      <c r="B38" s="19" t="s">
        <v>30</v>
      </c>
      <c r="C38" s="1"/>
      <c r="D38" s="1"/>
      <c r="E38" s="1"/>
      <c r="F38" s="1"/>
      <c r="G38" s="1"/>
      <c r="H38" s="1"/>
      <c r="I38" s="8">
        <f t="shared" si="0"/>
        <v>1.5000000000000002E-6</v>
      </c>
      <c r="J38" s="11"/>
    </row>
    <row r="39" spans="1:10" ht="15" x14ac:dyDescent="0.25">
      <c r="A39" s="8">
        <f>A18*SQRT(A21)*A8*E33</f>
        <v>3.3876429859121818E-4</v>
      </c>
      <c r="B39" s="19" t="s">
        <v>31</v>
      </c>
      <c r="C39" s="1"/>
      <c r="D39" s="1"/>
      <c r="E39" s="1"/>
      <c r="F39" s="1"/>
      <c r="G39" s="1"/>
      <c r="H39" s="1"/>
      <c r="I39" s="8">
        <f t="shared" si="0"/>
        <v>1.5150000000000003E-6</v>
      </c>
      <c r="J39" s="11"/>
    </row>
    <row r="40" spans="1:10" ht="14.25" x14ac:dyDescent="0.2">
      <c r="J40" s="11"/>
    </row>
    <row r="41" spans="1:10" ht="15" x14ac:dyDescent="0.25">
      <c r="A41" s="9">
        <f>SQRT(A35^2+A34^2+A36^2+A37^2+A38^2+A39^2)</f>
        <v>6.846902438329322E-4</v>
      </c>
      <c r="B41" s="10" t="s">
        <v>11</v>
      </c>
      <c r="C41" s="1"/>
      <c r="D41" s="1"/>
      <c r="E41" s="1"/>
      <c r="F41" s="1"/>
      <c r="G41" s="1"/>
      <c r="H41" s="1"/>
      <c r="I41" s="9">
        <f>A41/SQRT(A$21)</f>
        <v>3.0620278574826853E-6</v>
      </c>
      <c r="J41" s="11"/>
    </row>
    <row r="42" spans="1:10" ht="15" x14ac:dyDescent="0.25">
      <c r="A42" s="8">
        <f>6*A41</f>
        <v>4.1081414629975934E-3</v>
      </c>
      <c r="B42" s="1" t="s">
        <v>12</v>
      </c>
      <c r="C42" s="1"/>
      <c r="D42" s="1"/>
      <c r="E42" s="1"/>
      <c r="F42" s="1"/>
      <c r="G42" s="1"/>
      <c r="H42" s="1"/>
      <c r="I42" s="1"/>
      <c r="J42" s="11"/>
    </row>
    <row r="43" spans="1:10" ht="15" x14ac:dyDescent="0.25">
      <c r="A43" s="8">
        <f>A41/E33</f>
        <v>6.7791113250785364E-6</v>
      </c>
      <c r="B43" s="1" t="s">
        <v>29</v>
      </c>
      <c r="C43" s="1"/>
      <c r="D43" s="1"/>
      <c r="E43" s="1"/>
      <c r="F43" s="1"/>
      <c r="G43" s="1"/>
      <c r="H43" s="1"/>
      <c r="I43" s="1"/>
      <c r="J43" s="11"/>
    </row>
    <row r="44" spans="1:10" ht="14.25" x14ac:dyDescent="0.2">
      <c r="J44" s="11"/>
    </row>
    <row r="45" spans="1:10" ht="14.25" x14ac:dyDescent="0.2">
      <c r="J45" s="11"/>
    </row>
    <row r="46" spans="1:10" ht="14.25" x14ac:dyDescent="0.2">
      <c r="J46" s="11"/>
    </row>
    <row r="47" spans="1:10" ht="14.25" x14ac:dyDescent="0.2">
      <c r="J47" s="11"/>
    </row>
    <row r="48" spans="1:10" ht="14.25" x14ac:dyDescent="0.2">
      <c r="J48" s="11"/>
    </row>
    <row r="49" spans="1:10" ht="14.25" x14ac:dyDescent="0.2">
      <c r="J49" s="11"/>
    </row>
    <row r="50" spans="1:10" ht="14.25" x14ac:dyDescent="0.2">
      <c r="J50" s="11"/>
    </row>
    <row r="51" spans="1:10" ht="14.25" x14ac:dyDescent="0.2">
      <c r="J51" s="11"/>
    </row>
    <row r="52" spans="1:10" ht="14.25" x14ac:dyDescent="0.2">
      <c r="J52" s="11"/>
    </row>
    <row r="53" spans="1:10" ht="14.25" x14ac:dyDescent="0.2">
      <c r="J53" s="11"/>
    </row>
    <row r="54" spans="1:10" ht="14.25" x14ac:dyDescent="0.2">
      <c r="J54" s="11"/>
    </row>
    <row r="55" spans="1:10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1"/>
    </row>
    <row r="56" spans="1:10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1"/>
    </row>
  </sheetData>
  <sheetProtection sheet="1" objects="1" scenarios="1"/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Kuhn</dc:creator>
  <cp:lastModifiedBy>Kenneth Kuhn</cp:lastModifiedBy>
  <cp:lastPrinted>2014-04-26T01:39:18Z</cp:lastPrinted>
  <dcterms:created xsi:type="dcterms:W3CDTF">2001-03-01T03:00:00Z</dcterms:created>
  <dcterms:modified xsi:type="dcterms:W3CDTF">2015-04-15T14:50:08Z</dcterms:modified>
</cp:coreProperties>
</file>