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9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<sst xmlns="http://schemas.openxmlformats.org/spreadsheetml/2006/main" count="50" uniqueCount="50">
  <si>
    <t>written by Kenneth A. Kuhn</t>
  </si>
  <si>
    <t>Instructions:</t>
  </si>
  <si>
    <t>User input cells have gray background.  Other cells are protected to prevent accidential erasure.</t>
  </si>
  <si>
    <t>Enter Operational Amplifier DC Characteristics</t>
  </si>
  <si>
    <t>Volts/Volt,  DC open loop gain</t>
  </si>
  <si>
    <t>DC Calculations</t>
  </si>
  <si>
    <t>Enter Operational Amplifier AC Characteristic</t>
  </si>
  <si>
    <t>AC Calculation</t>
  </si>
  <si>
    <t>Volts/root-hertz, input noise voltage</t>
  </si>
  <si>
    <t>Amperes/root-hertz, input noise current</t>
  </si>
  <si>
    <t>Hz, bandwidth for noise calculations</t>
  </si>
  <si>
    <t>Noise Calculations</t>
  </si>
  <si>
    <t>Watts, 4kTB</t>
  </si>
  <si>
    <t>Noise gain</t>
  </si>
  <si>
    <t>Volts rms, Output Johnson noise due to inverting input resistor</t>
  </si>
  <si>
    <t>Volts rms, Output Johnson noise due to non-inverting input resistor</t>
  </si>
  <si>
    <t>Volts rms, Output Johnson noise due to feedback resistor</t>
  </si>
  <si>
    <t>Volts rms, Output noise due to amplifier current noise (inverting input)</t>
  </si>
  <si>
    <t>Volts rms, Output noise due to amplifier current noise (non-inverting input)</t>
  </si>
  <si>
    <t>op_amp_calculator.xls</t>
  </si>
  <si>
    <t>Operational Amplifier Calculator</t>
  </si>
  <si>
    <t>Ohms, (R3), non-inverting input series resistor (could be 0)</t>
  </si>
  <si>
    <t>Ohms, sum resistance  R3 + (R1 || R2)</t>
  </si>
  <si>
    <t>Hz, Unity gain frequency or Gain-BandWidth Product</t>
  </si>
  <si>
    <t>Degrees Kelvin, temperature for noise calculations (typically 300)</t>
  </si>
  <si>
    <t>Hertz, upper cut-off frequency (estimate)</t>
  </si>
  <si>
    <t>Inverting gain, actual</t>
  </si>
  <si>
    <t>Non-inverting gain, actual</t>
  </si>
  <si>
    <t>Theoretical inverting gain</t>
  </si>
  <si>
    <t>Theoretical non-inverting gain</t>
  </si>
  <si>
    <t>Enter Operational Amplifier Noise Characteristics</t>
  </si>
  <si>
    <t>Volts rms, Total Output noise over specified noise bandwidth</t>
  </si>
  <si>
    <t>Volts peak-peak, Total Output noise over specified noise bandwidth</t>
  </si>
  <si>
    <t>Volts, rms, Total noise referred to non-inverting input over specified noise bandwidth</t>
  </si>
  <si>
    <t>Volts rms, Output noise due to amplifier voltage noise</t>
  </si>
  <si>
    <t>This spreadsheet performs basic calculations for gain, DC errors, bandwidth, and noise.</t>
  </si>
  <si>
    <t>The spreadsheet is designed to fit on a single print-out page.</t>
  </si>
  <si>
    <t>Ohms, (R2), feedback resistor between output and inverting input (could be 0)</t>
  </si>
  <si>
    <t>Specify Circuit</t>
  </si>
  <si>
    <t>Volts (magnitude), input offset voltage</t>
  </si>
  <si>
    <t>Amperes (magnitude), input bias current</t>
  </si>
  <si>
    <t>Amperes (magnitude), input bias offset current</t>
  </si>
  <si>
    <t>Ohms (magnitude), difference resistance   R3 - (R1 || R2)</t>
  </si>
  <si>
    <t>Volts (magnitude), output offset due to Vos</t>
  </si>
  <si>
    <t>Volts (magnitude), output offset due to IB</t>
  </si>
  <si>
    <t>Volts (magnitude), output offset due to IBos</t>
  </si>
  <si>
    <t>Volts (magnitude), output offset expected from all offsets</t>
  </si>
  <si>
    <t>Ohms, (R1), inverting input resistor (must never be 0 -- use 1E10 if current source)</t>
  </si>
  <si>
    <t>V/root Hz</t>
  </si>
  <si>
    <t>version 1.2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</si>
</sst>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8" fontId="1" fillId="0" borderId="0" xfId="0" applyNumberFormat="1" applyFont="1" applyAlignment="1">
      <alignment/>
    </xf>
    <xf numFmtId="48" fontId="5" fillId="33" borderId="0" xfId="0" applyNumberFormat="1" applyFont="1" applyFill="1" applyAlignment="1" applyProtection="1">
      <alignment/>
      <protection locked="0"/>
    </xf>
    <xf numFmtId="11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7">
      <selection activeCell="A37" sqref="A37"/>
    </sheetView>
  </sheetViews>
  <sheetFormatPr defaultColWidth="9.140625" defaultRowHeight="12.75"/>
  <cols>
    <col min="1" max="1" width="10.57421875" style="0" bestFit="1" customWidth="1"/>
  </cols>
  <sheetData>
    <row r="1" ht="12.75">
      <c r="D1" s="3" t="s">
        <v>20</v>
      </c>
    </row>
    <row r="2" spans="1:8" ht="12.75">
      <c r="A2" s="10" t="s">
        <v>19</v>
      </c>
      <c r="D2" t="s">
        <v>0</v>
      </c>
      <c r="H2" t="s">
        <v>49</v>
      </c>
    </row>
    <row r="3" ht="12.75">
      <c r="A3" s="4" t="s">
        <v>1</v>
      </c>
    </row>
    <row r="4" ht="12.75">
      <c r="A4" t="s">
        <v>35</v>
      </c>
    </row>
    <row r="5" ht="12.75">
      <c r="A5" t="s">
        <v>36</v>
      </c>
    </row>
    <row r="6" ht="12.75">
      <c r="A6" t="s">
        <v>2</v>
      </c>
    </row>
    <row r="8" ht="12.75">
      <c r="A8" s="4" t="s">
        <v>38</v>
      </c>
    </row>
    <row r="9" spans="1:2" ht="12.75">
      <c r="A9" s="6">
        <v>10000</v>
      </c>
      <c r="B9" t="s">
        <v>47</v>
      </c>
    </row>
    <row r="10" spans="1:2" ht="12.75">
      <c r="A10" s="6">
        <v>1000000</v>
      </c>
      <c r="B10" t="s">
        <v>37</v>
      </c>
    </row>
    <row r="11" spans="1:2" ht="12.75">
      <c r="A11" s="6">
        <v>10000</v>
      </c>
      <c r="B11" t="s">
        <v>21</v>
      </c>
    </row>
    <row r="13" ht="12.75">
      <c r="A13" s="4" t="s">
        <v>3</v>
      </c>
    </row>
    <row r="14" spans="1:2" ht="12.75">
      <c r="A14" s="6">
        <v>1000000000</v>
      </c>
      <c r="B14" t="s">
        <v>4</v>
      </c>
    </row>
    <row r="15" spans="1:2" ht="12.75">
      <c r="A15" s="6">
        <v>0.0008</v>
      </c>
      <c r="B15" t="s">
        <v>39</v>
      </c>
    </row>
    <row r="16" spans="1:2" ht="12.75">
      <c r="A16" s="6">
        <v>5E-08</v>
      </c>
      <c r="B16" t="s">
        <v>40</v>
      </c>
    </row>
    <row r="17" spans="1:2" ht="12.75">
      <c r="A17" s="6">
        <v>1E-08</v>
      </c>
      <c r="B17" t="s">
        <v>41</v>
      </c>
    </row>
    <row r="18" ht="12.75">
      <c r="A18" s="4" t="s">
        <v>5</v>
      </c>
    </row>
    <row r="19" spans="1:6" ht="12.75">
      <c r="A19" s="9">
        <f>-(A10/A9)/(((1+A10/A9)/A14)+1)</f>
        <v>-99.99998990000103</v>
      </c>
      <c r="B19" t="s">
        <v>26</v>
      </c>
      <c r="E19" s="9">
        <f>-A10/A9</f>
        <v>-100</v>
      </c>
      <c r="F19" t="s">
        <v>28</v>
      </c>
    </row>
    <row r="20" spans="1:6" ht="12.75">
      <c r="A20" s="9">
        <f>(1+A10/A9)/(((1+A10/A9)/A14)+1)</f>
        <v>100.99998979900104</v>
      </c>
      <c r="B20" t="s">
        <v>27</v>
      </c>
      <c r="E20" s="9">
        <f>1+A10/A9</f>
        <v>101</v>
      </c>
      <c r="F20" t="s">
        <v>29</v>
      </c>
    </row>
    <row r="21" spans="1:2" ht="12.75">
      <c r="A21" s="2">
        <f>ABS(A11-(1/(1/A9+1/A10)))</f>
        <v>99.00990099009869</v>
      </c>
      <c r="B21" t="s">
        <v>42</v>
      </c>
    </row>
    <row r="22" spans="1:2" ht="12.75">
      <c r="A22" s="2">
        <f>A11+1/(1/A9+1/A10)</f>
        <v>19900.9900990099</v>
      </c>
      <c r="B22" t="s">
        <v>22</v>
      </c>
    </row>
    <row r="23" spans="1:2" ht="12.75">
      <c r="A23" s="11">
        <f>E20*A15</f>
        <v>0.08080000000000001</v>
      </c>
      <c r="B23" t="s">
        <v>43</v>
      </c>
    </row>
    <row r="24" spans="1:2" ht="12.75">
      <c r="A24" s="11">
        <f>A16*A21*E20</f>
        <v>0.0004999999999999983</v>
      </c>
      <c r="B24" t="s">
        <v>44</v>
      </c>
    </row>
    <row r="25" spans="1:2" ht="12.75">
      <c r="A25" s="11">
        <f>(A17/2)*A22*E20</f>
        <v>0.01005</v>
      </c>
      <c r="B25" t="s">
        <v>45</v>
      </c>
    </row>
    <row r="26" spans="1:2" ht="12.75">
      <c r="A26" s="11">
        <f>SQRT(A23*A23+A24*A24+A25*A25)</f>
        <v>0.08142415182241693</v>
      </c>
      <c r="B26" t="s">
        <v>46</v>
      </c>
    </row>
    <row r="28" ht="12.75">
      <c r="A28" s="4" t="s">
        <v>6</v>
      </c>
    </row>
    <row r="29" spans="1:2" ht="12.75">
      <c r="A29" s="7">
        <v>1000000</v>
      </c>
      <c r="B29" t="s">
        <v>23</v>
      </c>
    </row>
    <row r="30" ht="12.75">
      <c r="A30" s="4" t="s">
        <v>7</v>
      </c>
    </row>
    <row r="31" spans="1:2" ht="12.75">
      <c r="A31" s="2">
        <f>A29/A20</f>
        <v>9900.9910990099</v>
      </c>
      <c r="B31" t="s">
        <v>25</v>
      </c>
    </row>
    <row r="33" ht="12.75">
      <c r="A33" s="4" t="s">
        <v>30</v>
      </c>
    </row>
    <row r="34" spans="1:2" ht="12.75">
      <c r="A34" s="6">
        <v>1.2E-08</v>
      </c>
      <c r="B34" t="s">
        <v>8</v>
      </c>
    </row>
    <row r="35" spans="1:2" ht="12.75">
      <c r="A35" s="6">
        <v>1.5E-12</v>
      </c>
      <c r="B35" t="s">
        <v>9</v>
      </c>
    </row>
    <row r="36" spans="1:2" ht="12.75">
      <c r="A36" s="7">
        <v>50000</v>
      </c>
      <c r="B36" t="s">
        <v>10</v>
      </c>
    </row>
    <row r="37" spans="1:2" ht="12.75">
      <c r="A37" s="8">
        <v>300</v>
      </c>
      <c r="B37" t="s">
        <v>24</v>
      </c>
    </row>
    <row r="38" ht="12.75">
      <c r="A38" s="4" t="s">
        <v>11</v>
      </c>
    </row>
    <row r="39" spans="1:2" ht="12.75">
      <c r="A39" s="1">
        <f>4*1.38E-23*A37*A36</f>
        <v>8.28E-16</v>
      </c>
      <c r="B39" t="s">
        <v>12</v>
      </c>
    </row>
    <row r="40" spans="1:9" ht="12.75">
      <c r="A40">
        <f>1+A10/A9</f>
        <v>101</v>
      </c>
      <c r="B40" t="s">
        <v>13</v>
      </c>
      <c r="I40" s="4" t="s">
        <v>48</v>
      </c>
    </row>
    <row r="41" spans="1:9" ht="12.75">
      <c r="A41" s="1">
        <f>SQRT(A39*A9)*(A40-1)</f>
        <v>0.0002877498913987632</v>
      </c>
      <c r="B41" t="s">
        <v>14</v>
      </c>
      <c r="I41" s="1">
        <f>A41/SQRT(A$36)</f>
        <v>1.2868566353716332E-06</v>
      </c>
    </row>
    <row r="42" spans="1:9" ht="12.75">
      <c r="A42" s="1">
        <f>SQRT(A39*A11)*A40</f>
        <v>0.0002906273903127508</v>
      </c>
      <c r="B42" t="s">
        <v>15</v>
      </c>
      <c r="I42" s="1">
        <f aca="true" t="shared" si="0" ref="I42:I47">A42/SQRT(A$36)</f>
        <v>1.2997252017253495E-06</v>
      </c>
    </row>
    <row r="43" spans="1:9" ht="12.75">
      <c r="A43" s="1">
        <f>SQRT(A39*A10)</f>
        <v>2.877498913987632E-05</v>
      </c>
      <c r="B43" t="s">
        <v>16</v>
      </c>
      <c r="I43" s="1">
        <f t="shared" si="0"/>
        <v>1.286856635371633E-07</v>
      </c>
    </row>
    <row r="44" spans="1:9" ht="12.75">
      <c r="A44" s="1">
        <f>A35*SQRT(A36)*A10</f>
        <v>0.0003354101966249685</v>
      </c>
      <c r="B44" t="s">
        <v>17</v>
      </c>
      <c r="I44" s="1">
        <f t="shared" si="0"/>
        <v>1.5000000000000002E-06</v>
      </c>
    </row>
    <row r="45" spans="1:9" ht="12.75">
      <c r="A45" s="1">
        <f>A35*SQRT(A36)*A11*A40</f>
        <v>0.0003387642985912182</v>
      </c>
      <c r="B45" t="s">
        <v>18</v>
      </c>
      <c r="I45" s="1">
        <f t="shared" si="0"/>
        <v>1.5150000000000003E-06</v>
      </c>
    </row>
    <row r="46" spans="1:9" ht="12.75">
      <c r="A46" s="1">
        <f>A34*SQRT(A36)*A40</f>
        <v>0.0002710114388729745</v>
      </c>
      <c r="B46" t="s">
        <v>34</v>
      </c>
      <c r="I46" s="1">
        <f t="shared" si="0"/>
        <v>1.212E-06</v>
      </c>
    </row>
    <row r="47" spans="1:9" ht="12.75">
      <c r="A47" s="5">
        <f>SQRT(A41*A41+A42*A42+A43*A43+A44*A44+A45*A45+A46*A46)</f>
        <v>0.0006846902438329322</v>
      </c>
      <c r="B47" s="10" t="s">
        <v>31</v>
      </c>
      <c r="I47" s="1">
        <f t="shared" si="0"/>
        <v>3.0620278574826853E-06</v>
      </c>
    </row>
    <row r="48" spans="1:2" ht="12.75">
      <c r="A48" s="1">
        <f>6*A47</f>
        <v>0.0041081414629975934</v>
      </c>
      <c r="B48" t="s">
        <v>32</v>
      </c>
    </row>
    <row r="49" spans="1:2" ht="12.75">
      <c r="A49" s="1">
        <f>A47/A40</f>
        <v>6.779111325078536E-06</v>
      </c>
      <c r="B49" t="s">
        <v>33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A. Kuhn</dc:creator>
  <cp:keywords/>
  <dc:description/>
  <cp:lastModifiedBy>Kenneth Kuhn</cp:lastModifiedBy>
  <cp:lastPrinted>2008-04-23T02:03:15Z</cp:lastPrinted>
  <dcterms:created xsi:type="dcterms:W3CDTF">2001-03-01T03:00:00Z</dcterms:created>
  <dcterms:modified xsi:type="dcterms:W3CDTF">2017-04-25T01:28:31Z</dcterms:modified>
  <cp:category/>
  <cp:version/>
  <cp:contentType/>
  <cp:contentStatus/>
</cp:coreProperties>
</file>